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5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'Foglio1'!$A$1:$I$61</definedName>
  </definedNames>
  <calcPr calcMode="autoNoTable" fullCalcOnLoad="1"/>
</workbook>
</file>

<file path=xl/sharedStrings.xml><?xml version="1.0" encoding="utf-8"?>
<sst xmlns="http://schemas.openxmlformats.org/spreadsheetml/2006/main" count="115" uniqueCount="78">
  <si>
    <t>Via A. Sindici n. 37</t>
  </si>
  <si>
    <t xml:space="preserve">00155 Roma </t>
  </si>
  <si>
    <t>Tel/fax: 06.2251231</t>
  </si>
  <si>
    <t>Flavia s.r.l.</t>
  </si>
  <si>
    <t>www.flaviasrl.com</t>
  </si>
  <si>
    <t>info@flaviasrl.com</t>
  </si>
  <si>
    <t>Via Basso Le Case n. 2</t>
  </si>
  <si>
    <t>04010 (LT) Rocca Massima</t>
  </si>
  <si>
    <t xml:space="preserve"> Tel:06.9664342</t>
  </si>
  <si>
    <t>P.IVA e C.F. 02059950598 C.C.I.A.A. LT 142506</t>
  </si>
  <si>
    <t>ATTESTAZIONE S.O.A. CAT. OS10 CL. II OG9 CL. I</t>
  </si>
  <si>
    <t>Azienda certificata</t>
  </si>
  <si>
    <t>ISO 9001:2000</t>
  </si>
  <si>
    <r>
      <t>Sede di Roma</t>
    </r>
    <r>
      <rPr>
        <sz val="8"/>
        <rFont val="Tahoma"/>
        <family val="2"/>
      </rPr>
      <t xml:space="preserve"> (uffici tecnici): </t>
    </r>
  </si>
  <si>
    <r>
      <t xml:space="preserve">Sede di Latina </t>
    </r>
    <r>
      <rPr>
        <sz val="8"/>
        <rFont val="Tahoma"/>
        <family val="2"/>
      </rPr>
      <t>(legale ed amministrativa):</t>
    </r>
  </si>
  <si>
    <t>Risultati</t>
  </si>
  <si>
    <t>kWh</t>
  </si>
  <si>
    <t>Quota fissa</t>
  </si>
  <si>
    <t>€</t>
  </si>
  <si>
    <t>euro / anno</t>
  </si>
  <si>
    <t>euro /kW per anno</t>
  </si>
  <si>
    <t>Calcolo dei costi della bolletta elettrica in funzione dei consumi elettrici per forniture di energia elettrica per usi domestici nelle abitazioni di residenza con potenza impegnata fino a 3 kW</t>
  </si>
  <si>
    <t>Caratteristiche tariffa D2</t>
  </si>
  <si>
    <t>Quota energia (4)</t>
  </si>
  <si>
    <t>e</t>
  </si>
  <si>
    <t>euro /kWh</t>
  </si>
  <si>
    <t>prezzi applicati secondo i seguenti scaglioni di consumo annuo</t>
  </si>
  <si>
    <t>Potenza impegnata</t>
  </si>
  <si>
    <t>Caratteristiche dell'utenza</t>
  </si>
  <si>
    <t>kW</t>
  </si>
  <si>
    <t>Quota fissa per mesi</t>
  </si>
  <si>
    <t>cliente/mese</t>
  </si>
  <si>
    <t>Quota potenza impegnata</t>
  </si>
  <si>
    <t>Quota energia</t>
  </si>
  <si>
    <t>kWh per anno</t>
  </si>
  <si>
    <t>Consumi annui (stimati)</t>
  </si>
  <si>
    <t>Consumo effettivo per giorni</t>
  </si>
  <si>
    <t xml:space="preserve">I)  per la parte di consumo tra  </t>
  </si>
  <si>
    <t xml:space="preserve">II)  per la parte di consumo tra  </t>
  </si>
  <si>
    <t xml:space="preserve">III)  per la parte di consumo tra  </t>
  </si>
  <si>
    <t xml:space="preserve">IV)  per la parte di consumo tra  </t>
  </si>
  <si>
    <t xml:space="preserve">V)  per la parte di consumo tra  </t>
  </si>
  <si>
    <t xml:space="preserve">per la parte di consumo dello scaglione I) </t>
  </si>
  <si>
    <t xml:space="preserve">per la parte di consumo dello scaglione II) </t>
  </si>
  <si>
    <t xml:space="preserve">per la parte di consumo dello scaglione III) </t>
  </si>
  <si>
    <t xml:space="preserve">per la parte di consumo dello scaglione IV) </t>
  </si>
  <si>
    <t xml:space="preserve">per la parte di consumo dello scaglione V) </t>
  </si>
  <si>
    <t xml:space="preserve">per la parte di consumo dello scaglione VI) </t>
  </si>
  <si>
    <t>kWh per la tariffa I)</t>
  </si>
  <si>
    <t>kWh per la  tariffa II)</t>
  </si>
  <si>
    <t>kWh per la  tariffa III)</t>
  </si>
  <si>
    <t>kWh per la  tariffa VI)</t>
  </si>
  <si>
    <t>kWh per la  tariffa V)</t>
  </si>
  <si>
    <t>kWh stimati in bolletta in base a consumi annui</t>
  </si>
  <si>
    <t>Imposta erariale</t>
  </si>
  <si>
    <t>Imposte (5)</t>
  </si>
  <si>
    <t>Quota potenza impegnata (3)</t>
  </si>
  <si>
    <t>Consumi mensili (stimati)</t>
  </si>
  <si>
    <t>kWh per mese</t>
  </si>
  <si>
    <t xml:space="preserve">VI)  per la parte di consumo oltre </t>
  </si>
  <si>
    <t>kWh mensili</t>
  </si>
  <si>
    <t xml:space="preserve">Addizionale enti locali a </t>
  </si>
  <si>
    <t xml:space="preserve">Imposta erariale applicata a </t>
  </si>
  <si>
    <t xml:space="preserve">Esenzione imposte sotto i  </t>
  </si>
  <si>
    <r>
      <t>______</t>
    </r>
    <r>
      <rPr>
        <b/>
        <sz val="9"/>
        <rFont val="Verdana"/>
        <family val="2"/>
      </rPr>
      <t>Flavia,</t>
    </r>
    <r>
      <rPr>
        <sz val="9"/>
        <rFont val="Verdana"/>
        <family val="2"/>
      </rPr>
      <t xml:space="preserve"> Impianti Tecnologici Energia ed Ambiente   </t>
    </r>
  </si>
  <si>
    <t>Importo IVA esclusa</t>
  </si>
  <si>
    <t>Importo IVA inclusa</t>
  </si>
  <si>
    <t>IVA applicata</t>
  </si>
  <si>
    <t>Inserire qui i dati dell'utenza</t>
  </si>
  <si>
    <t>gg</t>
  </si>
  <si>
    <t>Addizionale enti locali</t>
  </si>
  <si>
    <t>costo finale del kWh comprensivo di tasse</t>
  </si>
  <si>
    <t>a)</t>
  </si>
  <si>
    <t>b)</t>
  </si>
  <si>
    <t>c)</t>
  </si>
  <si>
    <t xml:space="preserve">  a)+b)+c)</t>
  </si>
  <si>
    <t>Soglie imposte erariale e comunale</t>
  </si>
  <si>
    <t>Foglio di calcolo bolletta elettrica ENEL D2 FV1.1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</si>
</sst>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mmm\-yyyy"/>
    <numFmt numFmtId="180" formatCode="&quot;€&quot;\ #,##0.0000;\-&quot;€&quot;\ #,##0.0000"/>
    <numFmt numFmtId="181" formatCode="_-* #,##0.0_-;\-* #,##0.0_-;_-* &quot;-&quot;??_-;_-@_-"/>
    <numFmt numFmtId="182" formatCode="_-* #,##0_-;\-* #,##0_-;_-* &quot;-&quot;??_-;_-@_-"/>
    <numFmt numFmtId="183" formatCode="&quot;€&quot;\ #,##0.0;\-&quot;€&quot;\ #,##0.0"/>
    <numFmt numFmtId="184" formatCode="&quot;€&quot;\ #,##0.000;\-&quot;€&quot;\ #,##0.000"/>
  </numFmts>
  <fonts count="59">
    <font>
      <sz val="10"/>
      <name val="Arial"/>
      <family val="0"/>
    </font>
    <font>
      <sz val="5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Verdan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7"/>
      <name val="Arial"/>
      <family val="0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44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13" fillId="33" borderId="0" xfId="0" applyFont="1" applyFill="1" applyBorder="1" applyAlignment="1">
      <alignment horizontal="left" vertical="top" wrapText="1"/>
    </xf>
    <xf numFmtId="0" fontId="18" fillId="0" borderId="0" xfId="36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2" fontId="0" fillId="33" borderId="1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34" borderId="1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175" fontId="5" fillId="0" borderId="0" xfId="0" applyNumberFormat="1" applyFont="1" applyFill="1" applyAlignment="1">
      <alignment/>
    </xf>
    <xf numFmtId="175" fontId="2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7" fontId="0" fillId="0" borderId="0" xfId="44" applyNumberFormat="1" applyFont="1" applyFill="1" applyBorder="1" applyAlignment="1">
      <alignment/>
    </xf>
    <xf numFmtId="0" fontId="6" fillId="0" borderId="12" xfId="0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80" fontId="22" fillId="0" borderId="0" xfId="44" applyNumberFormat="1" applyFont="1" applyAlignment="1">
      <alignment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175" fontId="0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2" fontId="5" fillId="33" borderId="11" xfId="0" applyNumberFormat="1" applyFont="1" applyFill="1" applyBorder="1" applyAlignment="1" applyProtection="1">
      <alignment/>
      <protection/>
    </xf>
    <xf numFmtId="2" fontId="0" fillId="35" borderId="11" xfId="0" applyNumberFormat="1" applyFont="1" applyFill="1" applyBorder="1" applyAlignment="1" applyProtection="1">
      <alignment/>
      <protection locked="0"/>
    </xf>
    <xf numFmtId="1" fontId="0" fillId="35" borderId="11" xfId="0" applyNumberFormat="1" applyFont="1" applyFill="1" applyBorder="1" applyAlignment="1" applyProtection="1">
      <alignment/>
      <protection locked="0"/>
    </xf>
    <xf numFmtId="7" fontId="3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2" fontId="0" fillId="0" borderId="0" xfId="46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20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2" fontId="17" fillId="0" borderId="13" xfId="0" applyNumberFormat="1" applyFont="1" applyFill="1" applyBorder="1" applyAlignment="1" applyProtection="1">
      <alignment/>
      <protection/>
    </xf>
    <xf numFmtId="2" fontId="19" fillId="0" borderId="14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9" fontId="0" fillId="35" borderId="11" xfId="0" applyNumberForma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1" fontId="5" fillId="33" borderId="15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0" fillId="35" borderId="11" xfId="0" applyNumberFormat="1" applyFont="1" applyFill="1" applyBorder="1" applyAlignment="1" applyProtection="1">
      <alignment horizontal="center"/>
      <protection locked="0"/>
    </xf>
    <xf numFmtId="173" fontId="5" fillId="34" borderId="11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 horizontal="right" vertical="top" wrapText="1"/>
    </xf>
    <xf numFmtId="0" fontId="5" fillId="0" borderId="0" xfId="0" applyFont="1" applyAlignment="1" applyProtection="1">
      <alignment horizontal="center"/>
      <protection/>
    </xf>
    <xf numFmtId="0" fontId="13" fillId="33" borderId="0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7" fontId="3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8" fillId="33" borderId="17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173" fontId="5" fillId="34" borderId="15" xfId="0" applyNumberFormat="1" applyFont="1" applyFill="1" applyBorder="1" applyAlignment="1" applyProtection="1">
      <alignment horizontal="center"/>
      <protection/>
    </xf>
    <xf numFmtId="173" fontId="5" fillId="34" borderId="18" xfId="0" applyNumberFormat="1" applyFont="1" applyFill="1" applyBorder="1" applyAlignment="1" applyProtection="1">
      <alignment horizontal="center"/>
      <protection/>
    </xf>
    <xf numFmtId="1" fontId="5" fillId="34" borderId="15" xfId="0" applyNumberFormat="1" applyFont="1" applyFill="1" applyBorder="1" applyAlignment="1" applyProtection="1">
      <alignment horizontal="center"/>
      <protection/>
    </xf>
    <xf numFmtId="1" fontId="5" fillId="34" borderId="18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36" applyFont="1" applyFill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right" vertical="top" wrapText="1"/>
    </xf>
    <xf numFmtId="0" fontId="17" fillId="0" borderId="0" xfId="0" applyFont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center"/>
      <protection/>
    </xf>
    <xf numFmtId="1" fontId="0" fillId="33" borderId="18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174" fontId="5" fillId="34" borderId="15" xfId="0" applyNumberFormat="1" applyFont="1" applyFill="1" applyBorder="1" applyAlignment="1" applyProtection="1">
      <alignment horizontal="center"/>
      <protection/>
    </xf>
    <xf numFmtId="174" fontId="5" fillId="34" borderId="18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</xdr:col>
      <xdr:colOff>1657350</xdr:colOff>
      <xdr:row>2</xdr:row>
      <xdr:rowOff>47625</xdr:rowOff>
    </xdr:to>
    <xdr:pic>
      <xdr:nvPicPr>
        <xdr:cNvPr id="1" name="Picture 2" descr="Logo_FLAVIAsr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33350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28575</xdr:rowOff>
    </xdr:from>
    <xdr:to>
      <xdr:col>8</xdr:col>
      <xdr:colOff>561975</xdr:colOff>
      <xdr:row>1</xdr:row>
      <xdr:rowOff>447675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85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44</xdr:row>
      <xdr:rowOff>171450</xdr:rowOff>
    </xdr:from>
    <xdr:to>
      <xdr:col>4</xdr:col>
      <xdr:colOff>47625</xdr:colOff>
      <xdr:row>54</xdr:row>
      <xdr:rowOff>200025</xdr:rowOff>
    </xdr:to>
    <xdr:pic>
      <xdr:nvPicPr>
        <xdr:cNvPr id="3" name="Picture 25" descr="Bolletta_elettrica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8134350"/>
          <a:ext cx="26860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45</xdr:row>
      <xdr:rowOff>28575</xdr:rowOff>
    </xdr:from>
    <xdr:to>
      <xdr:col>4</xdr:col>
      <xdr:colOff>200025</xdr:colOff>
      <xdr:row>47</xdr:row>
      <xdr:rowOff>161925</xdr:rowOff>
    </xdr:to>
    <xdr:sp>
      <xdr:nvSpPr>
        <xdr:cNvPr id="4" name="Oval 26"/>
        <xdr:cNvSpPr>
          <a:spLocks/>
        </xdr:cNvSpPr>
      </xdr:nvSpPr>
      <xdr:spPr>
        <a:xfrm>
          <a:off x="2257425" y="8201025"/>
          <a:ext cx="1181100" cy="533400"/>
        </a:xfrm>
        <a:prstGeom prst="ellipse">
          <a:avLst/>
        </a:prstGeom>
        <a:noFill/>
        <a:ln w="5715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95250</xdr:rowOff>
    </xdr:from>
    <xdr:to>
      <xdr:col>6</xdr:col>
      <xdr:colOff>447675</xdr:colOff>
      <xdr:row>24</xdr:row>
      <xdr:rowOff>95250</xdr:rowOff>
    </xdr:to>
    <xdr:sp>
      <xdr:nvSpPr>
        <xdr:cNvPr id="5" name="Line 27"/>
        <xdr:cNvSpPr>
          <a:spLocks/>
        </xdr:cNvSpPr>
      </xdr:nvSpPr>
      <xdr:spPr>
        <a:xfrm flipH="1">
          <a:off x="3371850" y="4400550"/>
          <a:ext cx="1200150" cy="0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24</xdr:row>
      <xdr:rowOff>200025</xdr:rowOff>
    </xdr:from>
    <xdr:to>
      <xdr:col>6</xdr:col>
      <xdr:colOff>419100</xdr:colOff>
      <xdr:row>25</xdr:row>
      <xdr:rowOff>85725</xdr:rowOff>
    </xdr:to>
    <xdr:sp>
      <xdr:nvSpPr>
        <xdr:cNvPr id="6" name="Line 28"/>
        <xdr:cNvSpPr>
          <a:spLocks/>
        </xdr:cNvSpPr>
      </xdr:nvSpPr>
      <xdr:spPr>
        <a:xfrm flipH="1">
          <a:off x="4067175" y="4505325"/>
          <a:ext cx="476250" cy="95250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123825</xdr:rowOff>
    </xdr:from>
    <xdr:to>
      <xdr:col>8</xdr:col>
      <xdr:colOff>238125</xdr:colOff>
      <xdr:row>26</xdr:row>
      <xdr:rowOff>57150</xdr:rowOff>
    </xdr:to>
    <xdr:sp>
      <xdr:nvSpPr>
        <xdr:cNvPr id="7" name="Oval 29"/>
        <xdr:cNvSpPr>
          <a:spLocks/>
        </xdr:cNvSpPr>
      </xdr:nvSpPr>
      <xdr:spPr>
        <a:xfrm>
          <a:off x="4505325" y="4219575"/>
          <a:ext cx="1838325" cy="552450"/>
        </a:xfrm>
        <a:prstGeom prst="ellips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6.140625" style="0" customWidth="1"/>
    <col min="4" max="4" width="5.00390625" style="0" customWidth="1"/>
    <col min="5" max="5" width="5.57421875" style="0" customWidth="1"/>
    <col min="6" max="6" width="7.7109375" style="0" customWidth="1"/>
    <col min="7" max="7" width="8.28125" style="0" customWidth="1"/>
    <col min="8" max="8" width="21.421875" style="0" customWidth="1"/>
    <col min="9" max="9" width="12.8515625" style="0" customWidth="1"/>
    <col min="10" max="10" width="9.140625" style="21" customWidth="1"/>
    <col min="11" max="11" width="10.57421875" style="21" bestFit="1" customWidth="1"/>
    <col min="12" max="12" width="10.7109375" style="21" customWidth="1"/>
    <col min="13" max="13" width="9.140625" style="21" customWidth="1"/>
  </cols>
  <sheetData>
    <row r="1" spans="1:9" ht="12.75">
      <c r="A1" s="4"/>
      <c r="B1" s="4"/>
      <c r="C1" s="4"/>
      <c r="D1" s="4"/>
      <c r="E1" s="1"/>
      <c r="F1" s="4"/>
      <c r="G1" s="4"/>
      <c r="H1" s="4"/>
      <c r="I1" s="4"/>
    </row>
    <row r="2" spans="1:9" ht="37.5" customHeight="1">
      <c r="A2" s="4"/>
      <c r="B2" s="1"/>
      <c r="C2" s="118" t="s">
        <v>64</v>
      </c>
      <c r="D2" s="118"/>
      <c r="E2" s="118"/>
      <c r="F2" s="118"/>
      <c r="G2" s="118"/>
      <c r="H2" s="118"/>
      <c r="I2" s="4"/>
    </row>
    <row r="3" spans="1:13" ht="12.75">
      <c r="A3" s="5" t="s">
        <v>77</v>
      </c>
      <c r="B3" s="1"/>
      <c r="C3" s="14"/>
      <c r="D3" s="14"/>
      <c r="E3" s="14"/>
      <c r="F3" s="14"/>
      <c r="G3" s="7"/>
      <c r="H3" s="7"/>
      <c r="I3" s="90" t="s">
        <v>11</v>
      </c>
      <c r="J3" s="123"/>
      <c r="K3" s="123"/>
      <c r="L3" s="123"/>
      <c r="M3" s="123"/>
    </row>
    <row r="4" spans="1:9" ht="9" customHeight="1">
      <c r="A4" s="1"/>
      <c r="B4" s="4"/>
      <c r="C4" s="4"/>
      <c r="D4" s="4"/>
      <c r="E4" s="4"/>
      <c r="F4" s="4"/>
      <c r="G4" s="4"/>
      <c r="H4" s="1"/>
      <c r="I4" s="6" t="s">
        <v>12</v>
      </c>
    </row>
    <row r="5" spans="1:9" ht="25.5" customHeight="1">
      <c r="A5" s="4"/>
      <c r="B5" s="119" t="s">
        <v>21</v>
      </c>
      <c r="C5" s="119"/>
      <c r="D5" s="119"/>
      <c r="E5" s="119"/>
      <c r="F5" s="119"/>
      <c r="G5" s="119"/>
      <c r="H5" s="119"/>
      <c r="I5" s="6"/>
    </row>
    <row r="6" spans="1:13" ht="10.5" customHeight="1">
      <c r="A6" s="4"/>
      <c r="B6" s="55"/>
      <c r="C6" s="55"/>
      <c r="D6" s="55"/>
      <c r="E6" s="55"/>
      <c r="F6" s="55"/>
      <c r="G6" s="55"/>
      <c r="H6" s="55"/>
      <c r="I6" s="54"/>
      <c r="J6" s="124"/>
      <c r="K6" s="124"/>
      <c r="L6" s="124"/>
      <c r="M6" s="124"/>
    </row>
    <row r="7" spans="1:13" ht="16.5" customHeight="1">
      <c r="A7" s="4"/>
      <c r="B7" s="8" t="s">
        <v>22</v>
      </c>
      <c r="C7" s="8"/>
      <c r="D7" s="8"/>
      <c r="E7" s="8"/>
      <c r="F7" s="8"/>
      <c r="G7" s="15"/>
      <c r="H7" s="9"/>
      <c r="I7" s="4"/>
      <c r="J7" s="112"/>
      <c r="K7" s="112"/>
      <c r="L7" s="112"/>
      <c r="M7" s="112"/>
    </row>
    <row r="8" spans="1:13" ht="14.25" customHeight="1">
      <c r="A8" s="4"/>
      <c r="B8" s="28" t="s">
        <v>17</v>
      </c>
      <c r="C8" s="121">
        <v>4.1273</v>
      </c>
      <c r="D8" s="122"/>
      <c r="E8" s="52" t="s">
        <v>19</v>
      </c>
      <c r="F8" s="50"/>
      <c r="G8" s="53"/>
      <c r="H8" s="53"/>
      <c r="I8" s="4"/>
      <c r="J8" s="112"/>
      <c r="K8" s="112"/>
      <c r="L8" s="112"/>
      <c r="M8" s="112"/>
    </row>
    <row r="9" spans="1:13" ht="14.25" customHeight="1">
      <c r="A9" s="4"/>
      <c r="B9" s="28" t="s">
        <v>56</v>
      </c>
      <c r="C9" s="121">
        <v>4.9133</v>
      </c>
      <c r="D9" s="122"/>
      <c r="E9" s="52" t="s">
        <v>20</v>
      </c>
      <c r="F9" s="50"/>
      <c r="G9" s="53"/>
      <c r="H9" s="53"/>
      <c r="I9" s="4"/>
      <c r="J9" s="112"/>
      <c r="K9" s="112"/>
      <c r="L9" s="112"/>
      <c r="M9" s="112"/>
    </row>
    <row r="10" spans="1:13" ht="16.5" customHeight="1">
      <c r="A10" s="4"/>
      <c r="B10" s="28" t="s">
        <v>23</v>
      </c>
      <c r="C10" s="9"/>
      <c r="D10" s="9"/>
      <c r="E10" s="9"/>
      <c r="F10" s="9"/>
      <c r="G10" s="9"/>
      <c r="H10" s="53"/>
      <c r="I10" s="4"/>
      <c r="J10" s="112"/>
      <c r="K10" s="112"/>
      <c r="L10" s="112"/>
      <c r="M10" s="112"/>
    </row>
    <row r="11" spans="1:13" ht="16.5" customHeight="1">
      <c r="A11" s="4"/>
      <c r="B11" s="115" t="s">
        <v>26</v>
      </c>
      <c r="C11" s="115"/>
      <c r="D11" s="115"/>
      <c r="E11" s="115"/>
      <c r="F11" s="115"/>
      <c r="G11" s="115"/>
      <c r="H11" s="115"/>
      <c r="I11" s="4"/>
      <c r="J11" s="17"/>
      <c r="K11" s="23"/>
      <c r="L11" s="23"/>
      <c r="M11" s="23"/>
    </row>
    <row r="12" spans="1:13" s="41" customFormat="1" ht="12" customHeight="1">
      <c r="A12" s="35"/>
      <c r="B12" s="36" t="s">
        <v>37</v>
      </c>
      <c r="C12" s="37">
        <v>1</v>
      </c>
      <c r="D12" s="38" t="s">
        <v>24</v>
      </c>
      <c r="E12" s="37">
        <v>900</v>
      </c>
      <c r="F12" s="52" t="s">
        <v>16</v>
      </c>
      <c r="G12" s="97">
        <v>0.11127</v>
      </c>
      <c r="H12" s="40" t="s">
        <v>25</v>
      </c>
      <c r="I12" s="35"/>
      <c r="J12" s="46"/>
      <c r="K12" s="42"/>
      <c r="L12" s="42"/>
      <c r="M12" s="43"/>
    </row>
    <row r="13" spans="1:13" s="41" customFormat="1" ht="12" customHeight="1">
      <c r="A13" s="35"/>
      <c r="B13" s="36" t="s">
        <v>38</v>
      </c>
      <c r="C13" s="37">
        <v>901</v>
      </c>
      <c r="D13" s="38" t="s">
        <v>24</v>
      </c>
      <c r="E13" s="37">
        <v>1800</v>
      </c>
      <c r="F13" s="52" t="s">
        <v>16</v>
      </c>
      <c r="G13" s="97">
        <v>0.1244</v>
      </c>
      <c r="H13" s="40" t="s">
        <v>25</v>
      </c>
      <c r="I13" s="35"/>
      <c r="J13" s="44"/>
      <c r="K13" s="44"/>
      <c r="L13" s="44"/>
      <c r="M13" s="45"/>
    </row>
    <row r="14" spans="1:13" s="41" customFormat="1" ht="12" customHeight="1">
      <c r="A14" s="35"/>
      <c r="B14" s="36" t="s">
        <v>39</v>
      </c>
      <c r="C14" s="37">
        <v>1801</v>
      </c>
      <c r="D14" s="38" t="s">
        <v>24</v>
      </c>
      <c r="E14" s="37">
        <v>2640</v>
      </c>
      <c r="F14" s="52" t="s">
        <v>16</v>
      </c>
      <c r="G14" s="97">
        <v>0.18169</v>
      </c>
      <c r="H14" s="40" t="s">
        <v>25</v>
      </c>
      <c r="I14" s="35"/>
      <c r="J14" s="44"/>
      <c r="K14" s="46"/>
      <c r="L14" s="46"/>
      <c r="M14" s="46"/>
    </row>
    <row r="15" spans="1:13" s="41" customFormat="1" ht="12" customHeight="1">
      <c r="A15" s="35"/>
      <c r="B15" s="36" t="s">
        <v>40</v>
      </c>
      <c r="C15" s="37">
        <v>2641</v>
      </c>
      <c r="D15" s="38" t="s">
        <v>24</v>
      </c>
      <c r="E15" s="37">
        <v>3540</v>
      </c>
      <c r="F15" s="52" t="s">
        <v>16</v>
      </c>
      <c r="G15" s="97">
        <v>0.26512</v>
      </c>
      <c r="H15" s="40" t="s">
        <v>25</v>
      </c>
      <c r="I15" s="35"/>
      <c r="J15" s="47"/>
      <c r="K15" s="46"/>
      <c r="L15" s="46"/>
      <c r="M15" s="43"/>
    </row>
    <row r="16" spans="1:13" s="41" customFormat="1" ht="12" customHeight="1">
      <c r="A16" s="35"/>
      <c r="B16" s="36" t="s">
        <v>41</v>
      </c>
      <c r="C16" s="37">
        <v>3541</v>
      </c>
      <c r="D16" s="38" t="s">
        <v>24</v>
      </c>
      <c r="E16" s="37">
        <v>4440</v>
      </c>
      <c r="F16" s="52" t="s">
        <v>16</v>
      </c>
      <c r="G16" s="97">
        <v>0.26061</v>
      </c>
      <c r="H16" s="40" t="s">
        <v>25</v>
      </c>
      <c r="I16" s="35"/>
      <c r="J16" s="46"/>
      <c r="K16" s="46"/>
      <c r="L16" s="46"/>
      <c r="M16" s="46"/>
    </row>
    <row r="17" spans="1:13" s="41" customFormat="1" ht="12" customHeight="1">
      <c r="A17" s="35"/>
      <c r="B17" s="36" t="s">
        <v>59</v>
      </c>
      <c r="C17" s="37">
        <v>4441</v>
      </c>
      <c r="D17" s="39" t="s">
        <v>16</v>
      </c>
      <c r="E17" s="39"/>
      <c r="F17" s="39"/>
      <c r="G17" s="97">
        <v>0.17656</v>
      </c>
      <c r="H17" s="40" t="s">
        <v>25</v>
      </c>
      <c r="I17" s="35"/>
      <c r="J17" s="46"/>
      <c r="K17" s="46"/>
      <c r="L17" s="46"/>
      <c r="M17" s="46"/>
    </row>
    <row r="18" spans="1:9" ht="6.75" customHeight="1">
      <c r="A18" s="4"/>
      <c r="B18" s="48"/>
      <c r="C18" s="49"/>
      <c r="D18" s="49"/>
      <c r="E18" s="50"/>
      <c r="F18" s="50"/>
      <c r="G18" s="51"/>
      <c r="H18" s="52"/>
      <c r="I18" s="4"/>
    </row>
    <row r="19" spans="1:11" ht="16.5" customHeight="1">
      <c r="A19" s="4"/>
      <c r="B19" s="28" t="s">
        <v>55</v>
      </c>
      <c r="C19" s="49"/>
      <c r="D19" s="49"/>
      <c r="E19" s="50"/>
      <c r="F19" s="50"/>
      <c r="G19" s="53"/>
      <c r="H19" s="53"/>
      <c r="I19" s="4"/>
      <c r="K19" s="27"/>
    </row>
    <row r="20" spans="1:11" ht="12" customHeight="1">
      <c r="A20" s="4"/>
      <c r="B20" s="48" t="s">
        <v>54</v>
      </c>
      <c r="C20" s="107">
        <v>0.0047</v>
      </c>
      <c r="D20" s="108"/>
      <c r="E20" s="52" t="s">
        <v>25</v>
      </c>
      <c r="F20" s="50"/>
      <c r="G20" s="51"/>
      <c r="H20" s="52"/>
      <c r="I20" s="4"/>
      <c r="K20" s="27"/>
    </row>
    <row r="21" spans="1:11" ht="12" customHeight="1">
      <c r="A21" s="4"/>
      <c r="B21" s="48" t="s">
        <v>70</v>
      </c>
      <c r="C21" s="107">
        <v>0.01859</v>
      </c>
      <c r="D21" s="108"/>
      <c r="E21" s="52" t="s">
        <v>25</v>
      </c>
      <c r="F21" s="50"/>
      <c r="G21" s="51"/>
      <c r="H21" s="52"/>
      <c r="I21" s="4"/>
      <c r="K21" s="27"/>
    </row>
    <row r="22" spans="1:11" ht="12" customHeight="1">
      <c r="A22" s="4"/>
      <c r="B22" s="48" t="s">
        <v>63</v>
      </c>
      <c r="C22" s="109">
        <v>150</v>
      </c>
      <c r="D22" s="110"/>
      <c r="E22" s="52" t="s">
        <v>60</v>
      </c>
      <c r="F22" s="50"/>
      <c r="G22" s="51"/>
      <c r="H22" s="52"/>
      <c r="I22" s="4"/>
      <c r="K22" s="27"/>
    </row>
    <row r="23" spans="1:11" ht="5.25" customHeight="1">
      <c r="A23" s="4"/>
      <c r="B23" s="68"/>
      <c r="C23" s="69"/>
      <c r="D23" s="69"/>
      <c r="E23" s="69"/>
      <c r="F23" s="69"/>
      <c r="G23" s="70"/>
      <c r="H23" s="71"/>
      <c r="I23" s="4"/>
      <c r="K23" s="27"/>
    </row>
    <row r="24" spans="1:11" ht="16.5" customHeight="1">
      <c r="A24" s="4"/>
      <c r="B24" s="8" t="s">
        <v>28</v>
      </c>
      <c r="C24" s="9"/>
      <c r="D24" s="9"/>
      <c r="E24" s="9"/>
      <c r="F24" s="9"/>
      <c r="G24" s="10"/>
      <c r="H24" s="8"/>
      <c r="I24" s="4"/>
      <c r="K24" s="81"/>
    </row>
    <row r="25" spans="1:11" ht="16.5" customHeight="1">
      <c r="A25" s="4"/>
      <c r="B25" s="9" t="s">
        <v>27</v>
      </c>
      <c r="C25" s="77">
        <v>3</v>
      </c>
      <c r="D25" s="8" t="s">
        <v>29</v>
      </c>
      <c r="E25" s="9"/>
      <c r="F25" s="9"/>
      <c r="G25" s="11"/>
      <c r="H25" s="120" t="s">
        <v>68</v>
      </c>
      <c r="I25" s="4"/>
      <c r="K25" s="81"/>
    </row>
    <row r="26" spans="1:11" ht="15.75" customHeight="1">
      <c r="A26" s="4"/>
      <c r="B26" s="18" t="s">
        <v>36</v>
      </c>
      <c r="C26" s="78">
        <v>60</v>
      </c>
      <c r="D26" s="8" t="s">
        <v>69</v>
      </c>
      <c r="E26" s="78">
        <v>650</v>
      </c>
      <c r="F26" s="8" t="s">
        <v>16</v>
      </c>
      <c r="G26" s="11"/>
      <c r="H26" s="120"/>
      <c r="I26" s="4"/>
      <c r="K26" s="81"/>
    </row>
    <row r="27" spans="1:11" ht="6.75" customHeight="1">
      <c r="A27" s="4"/>
      <c r="B27" s="72"/>
      <c r="C27" s="72"/>
      <c r="D27" s="72"/>
      <c r="E27" s="72"/>
      <c r="F27" s="72"/>
      <c r="G27" s="73"/>
      <c r="H27" s="71"/>
      <c r="I27" s="4"/>
      <c r="K27" s="81"/>
    </row>
    <row r="28" spans="1:11" ht="16.5" customHeight="1">
      <c r="A28" s="4"/>
      <c r="B28" s="8" t="s">
        <v>15</v>
      </c>
      <c r="C28" s="9"/>
      <c r="D28" s="9"/>
      <c r="E28" s="9"/>
      <c r="F28" s="9"/>
      <c r="G28" s="9"/>
      <c r="H28" s="8"/>
      <c r="I28" s="4"/>
      <c r="K28" s="81"/>
    </row>
    <row r="29" spans="1:11" ht="16.5" customHeight="1">
      <c r="A29" s="4"/>
      <c r="B29" s="9" t="s">
        <v>35</v>
      </c>
      <c r="C29" s="116">
        <f>E26/C26*365.256</f>
        <v>3956.94</v>
      </c>
      <c r="D29" s="117"/>
      <c r="E29" s="8" t="s">
        <v>34</v>
      </c>
      <c r="F29" s="9"/>
      <c r="G29" s="9"/>
      <c r="H29" s="8"/>
      <c r="I29" s="4"/>
      <c r="K29" s="81"/>
    </row>
    <row r="30" spans="1:11" ht="16.5" customHeight="1">
      <c r="A30" s="4"/>
      <c r="B30" s="9" t="s">
        <v>57</v>
      </c>
      <c r="C30" s="116">
        <f>C29/12</f>
        <v>329.745</v>
      </c>
      <c r="D30" s="117"/>
      <c r="E30" s="8" t="s">
        <v>58</v>
      </c>
      <c r="F30" s="9"/>
      <c r="G30" s="9"/>
      <c r="H30" s="8"/>
      <c r="I30" s="4"/>
      <c r="K30" s="81"/>
    </row>
    <row r="31" spans="1:11" ht="16.5" customHeight="1">
      <c r="A31" s="4"/>
      <c r="B31" s="9" t="s">
        <v>76</v>
      </c>
      <c r="C31" s="94">
        <f>IF(C25&gt;1.5,220,150)</f>
        <v>220</v>
      </c>
      <c r="D31" s="95">
        <f>C31+150</f>
        <v>370</v>
      </c>
      <c r="E31" s="8" t="s">
        <v>58</v>
      </c>
      <c r="G31" s="9"/>
      <c r="H31" s="8"/>
      <c r="I31" s="4"/>
      <c r="K31" s="81"/>
    </row>
    <row r="32" spans="1:11" ht="7.5" customHeight="1">
      <c r="A32" s="4"/>
      <c r="B32" s="9"/>
      <c r="C32" s="9"/>
      <c r="D32" s="9"/>
      <c r="E32" s="9"/>
      <c r="F32" s="9"/>
      <c r="G32" s="9"/>
      <c r="H32" s="8"/>
      <c r="I32" s="4"/>
      <c r="K32" s="81"/>
    </row>
    <row r="33" spans="1:11" ht="15.75" customHeight="1">
      <c r="A33" s="4"/>
      <c r="B33" s="30" t="s">
        <v>30</v>
      </c>
      <c r="C33" s="96">
        <v>2</v>
      </c>
      <c r="D33" s="9" t="s">
        <v>31</v>
      </c>
      <c r="G33" s="24">
        <f>C8/12*C33</f>
        <v>0.6878833333333333</v>
      </c>
      <c r="H33" s="8" t="s">
        <v>18</v>
      </c>
      <c r="I33" s="4"/>
      <c r="K33" s="81"/>
    </row>
    <row r="34" spans="1:11" ht="16.5" customHeight="1">
      <c r="A34" s="4"/>
      <c r="B34" s="30" t="s">
        <v>32</v>
      </c>
      <c r="C34" s="9"/>
      <c r="D34" s="9"/>
      <c r="E34" s="9"/>
      <c r="F34" s="9"/>
      <c r="G34" s="24">
        <f>C9*C25/12*C33</f>
        <v>2.45665</v>
      </c>
      <c r="H34" s="57" t="s">
        <v>18</v>
      </c>
      <c r="I34" s="4"/>
      <c r="K34" s="81"/>
    </row>
    <row r="35" spans="1:11" ht="13.5" customHeight="1">
      <c r="A35" s="4"/>
      <c r="B35" s="30" t="s">
        <v>33</v>
      </c>
      <c r="C35" s="19"/>
      <c r="D35" s="19"/>
      <c r="E35" s="19"/>
      <c r="F35" s="19"/>
      <c r="H35" s="56">
        <f>SUM(G33:G34)</f>
        <v>3.144533333333333</v>
      </c>
      <c r="I35" s="93" t="s">
        <v>72</v>
      </c>
      <c r="K35" s="81"/>
    </row>
    <row r="36" spans="1:9" ht="16.5" customHeight="1">
      <c r="A36" s="4"/>
      <c r="B36" s="99" t="s">
        <v>42</v>
      </c>
      <c r="C36" s="99"/>
      <c r="D36" s="99"/>
      <c r="E36" s="74">
        <f>ROUND(Foglio2!E8,0)</f>
        <v>148</v>
      </c>
      <c r="F36" s="75" t="s">
        <v>16</v>
      </c>
      <c r="G36" s="76">
        <f aca="true" t="shared" si="0" ref="G36:G41">E36*G12</f>
        <v>16.467959999999998</v>
      </c>
      <c r="H36" s="52" t="s">
        <v>18</v>
      </c>
      <c r="I36" s="4"/>
    </row>
    <row r="37" spans="1:11" ht="14.25" customHeight="1">
      <c r="A37" s="4"/>
      <c r="B37" s="99" t="s">
        <v>43</v>
      </c>
      <c r="C37" s="99"/>
      <c r="D37" s="99"/>
      <c r="E37" s="74">
        <f>ROUND(Foglio2!E9,0)</f>
        <v>148</v>
      </c>
      <c r="F37" s="75" t="s">
        <v>16</v>
      </c>
      <c r="G37" s="76">
        <f>E37*G13</f>
        <v>18.4112</v>
      </c>
      <c r="H37" s="52" t="s">
        <v>18</v>
      </c>
      <c r="I37" s="4"/>
      <c r="K37" s="82"/>
    </row>
    <row r="38" spans="1:9" ht="13.5" customHeight="1">
      <c r="A38" s="4"/>
      <c r="B38" s="99" t="s">
        <v>44</v>
      </c>
      <c r="C38" s="99"/>
      <c r="D38" s="99"/>
      <c r="E38" s="74">
        <f>ROUND(Foglio2!E10,0)</f>
        <v>138</v>
      </c>
      <c r="F38" s="75" t="s">
        <v>16</v>
      </c>
      <c r="G38" s="76">
        <f t="shared" si="0"/>
        <v>25.07322</v>
      </c>
      <c r="H38" s="52" t="s">
        <v>18</v>
      </c>
      <c r="I38" s="4"/>
    </row>
    <row r="39" spans="1:14" ht="12.75" customHeight="1">
      <c r="A39" s="4"/>
      <c r="B39" s="99" t="s">
        <v>45</v>
      </c>
      <c r="C39" s="99"/>
      <c r="D39" s="99"/>
      <c r="E39" s="74">
        <f>ROUND(Foglio2!E11,0)</f>
        <v>148</v>
      </c>
      <c r="F39" s="75" t="s">
        <v>16</v>
      </c>
      <c r="G39" s="76">
        <f t="shared" si="0"/>
        <v>39.23776</v>
      </c>
      <c r="H39" s="52" t="s">
        <v>18</v>
      </c>
      <c r="I39" s="4"/>
      <c r="J39" s="125"/>
      <c r="K39" s="125"/>
      <c r="L39" s="125"/>
      <c r="M39" s="125"/>
      <c r="N39" s="111"/>
    </row>
    <row r="40" spans="1:14" ht="13.5" customHeight="1">
      <c r="A40" s="4"/>
      <c r="B40" s="99" t="s">
        <v>46</v>
      </c>
      <c r="C40" s="99"/>
      <c r="D40" s="99"/>
      <c r="E40" s="74">
        <f>ROUND(Foglio2!E12,0)</f>
        <v>68</v>
      </c>
      <c r="F40" s="75" t="s">
        <v>16</v>
      </c>
      <c r="G40" s="76">
        <f t="shared" si="0"/>
        <v>17.72148</v>
      </c>
      <c r="H40" s="52" t="s">
        <v>18</v>
      </c>
      <c r="I40" s="4"/>
      <c r="J40" s="125"/>
      <c r="K40" s="125"/>
      <c r="L40" s="125"/>
      <c r="M40" s="125"/>
      <c r="N40" s="111"/>
    </row>
    <row r="41" spans="1:14" ht="13.5" customHeight="1">
      <c r="A41" s="4"/>
      <c r="B41" s="99" t="s">
        <v>47</v>
      </c>
      <c r="C41" s="99"/>
      <c r="D41" s="99"/>
      <c r="E41" s="74">
        <f>ROUND(Foglio2!E13,0)</f>
        <v>0</v>
      </c>
      <c r="F41" s="75" t="s">
        <v>16</v>
      </c>
      <c r="G41" s="76">
        <f t="shared" si="0"/>
        <v>0</v>
      </c>
      <c r="H41" s="86" t="s">
        <v>18</v>
      </c>
      <c r="I41" s="4"/>
      <c r="J41" s="3"/>
      <c r="K41" s="3"/>
      <c r="L41" s="3"/>
      <c r="M41" s="3"/>
      <c r="N41" s="2"/>
    </row>
    <row r="42" spans="1:14" ht="12.75" customHeight="1">
      <c r="A42" s="4"/>
      <c r="B42" s="29" t="s">
        <v>55</v>
      </c>
      <c r="C42" s="27"/>
      <c r="D42" s="27"/>
      <c r="E42" s="27"/>
      <c r="F42" s="27"/>
      <c r="G42" s="27"/>
      <c r="H42" s="56">
        <f>SUM(G36:G41)</f>
        <v>116.91162</v>
      </c>
      <c r="I42" s="93" t="s">
        <v>73</v>
      </c>
      <c r="J42" s="3"/>
      <c r="L42" s="3"/>
      <c r="M42" s="3"/>
      <c r="N42" s="2"/>
    </row>
    <row r="43" spans="1:14" ht="16.5" customHeight="1">
      <c r="A43" s="4"/>
      <c r="B43" s="101" t="s">
        <v>62</v>
      </c>
      <c r="C43" s="101"/>
      <c r="D43" s="102"/>
      <c r="E43" s="26">
        <f>ROUND((IF(C30&gt;C31,IF(C30&lt;(C31+150),C30*2-(C31+150),C30),C30-150))*12/365.256*C26,0)*IF(C30&gt;C22,1,0)</f>
        <v>571</v>
      </c>
      <c r="F43" s="20" t="s">
        <v>16</v>
      </c>
      <c r="G43" s="24">
        <f>E43*C20</f>
        <v>2.6837</v>
      </c>
      <c r="H43" s="8" t="s">
        <v>18</v>
      </c>
      <c r="I43" s="4"/>
      <c r="J43" s="3"/>
      <c r="K43" s="34"/>
      <c r="L43" s="27"/>
      <c r="M43" s="3"/>
      <c r="N43" s="2"/>
    </row>
    <row r="44" spans="1:14" ht="16.5" customHeight="1">
      <c r="A44" s="4"/>
      <c r="B44" s="101" t="s">
        <v>61</v>
      </c>
      <c r="C44" s="101"/>
      <c r="D44" s="102"/>
      <c r="E44" s="26">
        <f>ROUND((IF(C30&gt;C31,IF(C30&lt;(C31+150),C30*2-(C31+150),C30),C30-150))*12/365.256*C26,0)*IF(C30&gt;C22,1,0)</f>
        <v>571</v>
      </c>
      <c r="F44" s="20" t="s">
        <v>16</v>
      </c>
      <c r="G44" s="24">
        <f>E44*C21</f>
        <v>10.614889999999999</v>
      </c>
      <c r="H44" s="87" t="s">
        <v>18</v>
      </c>
      <c r="I44" s="4"/>
      <c r="J44" s="3"/>
      <c r="K44" s="34"/>
      <c r="L44" s="3"/>
      <c r="M44" s="3"/>
      <c r="N44" s="2"/>
    </row>
    <row r="45" spans="1:12" ht="16.5" customHeight="1">
      <c r="A45" s="4"/>
      <c r="B45" s="31"/>
      <c r="C45" s="31"/>
      <c r="D45" s="31"/>
      <c r="E45" s="31"/>
      <c r="F45" s="31"/>
      <c r="H45" s="56">
        <f>SUM(G43:G44)</f>
        <v>13.298589999999999</v>
      </c>
      <c r="I45" s="93" t="s">
        <v>74</v>
      </c>
      <c r="K45" s="27"/>
      <c r="L45" s="27"/>
    </row>
    <row r="46" spans="1:12" ht="16.5" customHeight="1">
      <c r="A46" s="4"/>
      <c r="B46" s="32"/>
      <c r="C46" s="32"/>
      <c r="D46" s="32"/>
      <c r="E46" s="32"/>
      <c r="F46" s="32"/>
      <c r="I46" s="4"/>
      <c r="K46" s="27"/>
      <c r="L46" s="27"/>
    </row>
    <row r="47" spans="1:12" ht="15" customHeight="1">
      <c r="A47" s="4"/>
      <c r="B47" s="32"/>
      <c r="C47" s="103">
        <f>H52</f>
        <v>146.69021766666665</v>
      </c>
      <c r="D47" s="103"/>
      <c r="E47" s="32"/>
      <c r="G47" s="88" t="s">
        <v>65</v>
      </c>
      <c r="H47" s="89"/>
      <c r="I47" s="4"/>
      <c r="K47" s="27"/>
      <c r="L47" s="27"/>
    </row>
    <row r="48" spans="1:12" ht="16.5" customHeight="1">
      <c r="A48" s="4"/>
      <c r="B48" s="65"/>
      <c r="C48" s="65"/>
      <c r="D48" s="65"/>
      <c r="E48" s="65"/>
      <c r="F48" s="65"/>
      <c r="H48" s="79">
        <f>H35+H42+H45</f>
        <v>133.35474333333332</v>
      </c>
      <c r="I48" s="93" t="s">
        <v>75</v>
      </c>
      <c r="K48" s="27"/>
      <c r="L48" s="27"/>
    </row>
    <row r="49" spans="1:12" ht="16.5" customHeight="1">
      <c r="A49" s="4"/>
      <c r="B49" s="65"/>
      <c r="C49" s="65"/>
      <c r="D49" s="65"/>
      <c r="E49" s="65"/>
      <c r="F49" s="65"/>
      <c r="G49" s="91">
        <v>0.1</v>
      </c>
      <c r="H49" s="22" t="s">
        <v>67</v>
      </c>
      <c r="I49" s="4"/>
      <c r="K49" s="27"/>
      <c r="L49" s="83"/>
    </row>
    <row r="50" spans="1:12" ht="14.25" customHeight="1">
      <c r="A50" s="4"/>
      <c r="B50" s="66"/>
      <c r="C50" s="66"/>
      <c r="D50" s="66"/>
      <c r="E50" s="66"/>
      <c r="F50" s="66"/>
      <c r="I50" s="4"/>
      <c r="K50" s="27"/>
      <c r="L50" s="27"/>
    </row>
    <row r="51" spans="1:12" ht="14.25" customHeight="1">
      <c r="A51" s="4"/>
      <c r="B51" s="66"/>
      <c r="C51" s="66"/>
      <c r="D51" s="66"/>
      <c r="E51" s="66"/>
      <c r="F51" s="66"/>
      <c r="G51" s="88" t="s">
        <v>66</v>
      </c>
      <c r="H51" s="89"/>
      <c r="I51" s="4"/>
      <c r="K51" s="27"/>
      <c r="L51" s="84"/>
    </row>
    <row r="52" spans="1:12" ht="14.25" customHeight="1">
      <c r="A52" s="4"/>
      <c r="B52" s="66"/>
      <c r="C52" s="66"/>
      <c r="D52" s="66"/>
      <c r="E52" s="66"/>
      <c r="F52" s="66"/>
      <c r="H52" s="79">
        <f>H48*(1+G49)</f>
        <v>146.69021766666665</v>
      </c>
      <c r="I52" s="4"/>
      <c r="K52" s="27"/>
      <c r="L52" s="84"/>
    </row>
    <row r="53" spans="1:12" ht="15" customHeight="1">
      <c r="A53" s="4"/>
      <c r="B53" s="66"/>
      <c r="C53" s="66"/>
      <c r="D53" s="66"/>
      <c r="E53" s="66"/>
      <c r="F53" s="66"/>
      <c r="G53" s="22"/>
      <c r="H53" s="22"/>
      <c r="I53" s="4"/>
      <c r="K53" s="27"/>
      <c r="L53" s="84"/>
    </row>
    <row r="54" spans="1:12" ht="13.5" customHeight="1">
      <c r="A54" s="4"/>
      <c r="B54" s="67"/>
      <c r="C54" s="67"/>
      <c r="D54" s="67"/>
      <c r="E54" s="67"/>
      <c r="F54" s="88" t="s">
        <v>71</v>
      </c>
      <c r="G54" s="89"/>
      <c r="H54" s="89"/>
      <c r="I54" s="7"/>
      <c r="K54" s="27"/>
      <c r="L54" s="27"/>
    </row>
    <row r="55" spans="1:12" ht="17.25" customHeight="1">
      <c r="A55" s="4"/>
      <c r="B55" s="33"/>
      <c r="C55" s="33"/>
      <c r="D55" s="33"/>
      <c r="E55" s="33"/>
      <c r="F55" s="33"/>
      <c r="H55" s="92">
        <f>H52/E26</f>
        <v>0.22567725794871793</v>
      </c>
      <c r="I55" s="7"/>
      <c r="K55" s="27"/>
      <c r="L55" s="27"/>
    </row>
    <row r="56" spans="1:12" ht="13.5" customHeight="1">
      <c r="A56" s="13"/>
      <c r="B56" s="12"/>
      <c r="C56" s="12"/>
      <c r="D56" s="12"/>
      <c r="E56" s="12"/>
      <c r="F56" s="12"/>
      <c r="G56" s="12"/>
      <c r="H56" s="12"/>
      <c r="I56" s="12"/>
      <c r="K56" s="27"/>
      <c r="L56" s="27"/>
    </row>
    <row r="57" spans="1:12" ht="12" customHeight="1">
      <c r="A57" s="113" t="s">
        <v>13</v>
      </c>
      <c r="B57" s="113"/>
      <c r="C57" s="105" t="s">
        <v>3</v>
      </c>
      <c r="D57" s="105"/>
      <c r="E57" s="105"/>
      <c r="F57" s="105"/>
      <c r="G57" s="105"/>
      <c r="H57" s="114" t="s">
        <v>14</v>
      </c>
      <c r="I57" s="114"/>
      <c r="K57" s="27"/>
      <c r="L57" s="27"/>
    </row>
    <row r="58" spans="1:9" ht="11.25" customHeight="1">
      <c r="A58" s="100" t="s">
        <v>0</v>
      </c>
      <c r="B58" s="100"/>
      <c r="C58" s="106"/>
      <c r="D58" s="106"/>
      <c r="E58" s="106"/>
      <c r="F58" s="106"/>
      <c r="G58" s="106"/>
      <c r="H58" s="98" t="s">
        <v>6</v>
      </c>
      <c r="I58" s="98"/>
    </row>
    <row r="59" spans="1:9" ht="11.25" customHeight="1">
      <c r="A59" s="100" t="s">
        <v>1</v>
      </c>
      <c r="B59" s="100"/>
      <c r="C59" s="104" t="s">
        <v>4</v>
      </c>
      <c r="D59" s="104"/>
      <c r="E59" s="104"/>
      <c r="F59" s="104"/>
      <c r="G59" s="104"/>
      <c r="H59" s="98" t="s">
        <v>7</v>
      </c>
      <c r="I59" s="98"/>
    </row>
    <row r="60" spans="1:9" ht="12.75">
      <c r="A60" s="100" t="s">
        <v>2</v>
      </c>
      <c r="B60" s="100"/>
      <c r="C60" s="16"/>
      <c r="D60" s="16"/>
      <c r="E60" s="16"/>
      <c r="F60" s="16"/>
      <c r="G60" s="1"/>
      <c r="H60" s="98" t="s">
        <v>8</v>
      </c>
      <c r="I60" s="98"/>
    </row>
    <row r="61" spans="1:9" ht="12" customHeight="1">
      <c r="A61" s="100" t="s">
        <v>9</v>
      </c>
      <c r="B61" s="100"/>
      <c r="C61" s="104" t="s">
        <v>5</v>
      </c>
      <c r="D61" s="104"/>
      <c r="E61" s="104"/>
      <c r="F61" s="104"/>
      <c r="G61" s="104"/>
      <c r="H61" s="98" t="s">
        <v>10</v>
      </c>
      <c r="I61" s="98"/>
    </row>
    <row r="62" spans="1:9" ht="12.75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2.75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2.75">
      <c r="A64" s="21"/>
      <c r="B64" s="21"/>
      <c r="C64" s="21"/>
      <c r="D64" s="21"/>
      <c r="E64" s="21"/>
      <c r="F64" s="21"/>
      <c r="G64" s="21"/>
      <c r="H64" s="21"/>
      <c r="I64" s="21"/>
    </row>
    <row r="65" spans="7:12" s="21" customFormat="1" ht="12.75">
      <c r="G65" s="80"/>
      <c r="H65" s="27"/>
      <c r="I65" s="27"/>
      <c r="J65" s="27"/>
      <c r="K65" s="27"/>
      <c r="L65" s="27"/>
    </row>
    <row r="66" spans="7:12" s="21" customFormat="1" ht="12.75">
      <c r="G66" s="27"/>
      <c r="H66" s="27"/>
      <c r="I66" s="27"/>
      <c r="J66" s="27"/>
      <c r="K66" s="27"/>
      <c r="L66" s="27"/>
    </row>
    <row r="67" spans="7:12" s="21" customFormat="1" ht="12.75">
      <c r="G67" s="27"/>
      <c r="H67" s="27"/>
      <c r="I67" s="27"/>
      <c r="J67" s="27"/>
      <c r="K67" s="27"/>
      <c r="L67" s="27"/>
    </row>
    <row r="68" spans="7:12" s="21" customFormat="1" ht="12.75">
      <c r="G68" s="27"/>
      <c r="H68" s="27"/>
      <c r="I68" s="27"/>
      <c r="J68" s="27"/>
      <c r="K68" s="27"/>
      <c r="L68" s="27"/>
    </row>
    <row r="69" spans="7:12" s="21" customFormat="1" ht="12.75">
      <c r="G69" s="27"/>
      <c r="H69" s="27"/>
      <c r="I69" s="27"/>
      <c r="J69" s="27"/>
      <c r="K69" s="27"/>
      <c r="L69" s="27"/>
    </row>
    <row r="70" spans="7:12" s="21" customFormat="1" ht="12.75">
      <c r="G70" s="27"/>
      <c r="H70" s="27"/>
      <c r="I70" s="27"/>
      <c r="J70" s="27"/>
      <c r="K70" s="27"/>
      <c r="L70" s="27"/>
    </row>
    <row r="71" spans="7:12" s="21" customFormat="1" ht="12.75">
      <c r="G71" s="27"/>
      <c r="H71" s="58"/>
      <c r="I71" s="25"/>
      <c r="J71" s="58"/>
      <c r="K71" s="27"/>
      <c r="L71" s="27"/>
    </row>
    <row r="72" spans="7:12" ht="12.75">
      <c r="G72" s="27"/>
      <c r="H72" s="27"/>
      <c r="I72" s="27"/>
      <c r="J72" s="27"/>
      <c r="K72" s="27"/>
      <c r="L72" s="27"/>
    </row>
    <row r="73" spans="7:12" ht="12.75">
      <c r="G73" s="27"/>
      <c r="H73" s="58"/>
      <c r="I73" s="25"/>
      <c r="J73" s="58"/>
      <c r="K73" s="27"/>
      <c r="L73" s="27"/>
    </row>
    <row r="74" spans="7:12" ht="12.75">
      <c r="G74" s="27"/>
      <c r="H74" s="27"/>
      <c r="I74" s="27"/>
      <c r="J74" s="27"/>
      <c r="K74" s="27"/>
      <c r="L74" s="27"/>
    </row>
    <row r="75" spans="7:12" ht="12.75">
      <c r="G75" s="27"/>
      <c r="H75" s="27"/>
      <c r="I75" s="27"/>
      <c r="J75" s="27"/>
      <c r="K75" s="27"/>
      <c r="L75" s="27"/>
    </row>
    <row r="76" spans="7:12" ht="12.75">
      <c r="G76" s="27"/>
      <c r="H76" s="27"/>
      <c r="I76" s="27"/>
      <c r="J76" s="27"/>
      <c r="K76" s="27"/>
      <c r="L76" s="27"/>
    </row>
    <row r="77" spans="7:9" ht="12.75">
      <c r="G77" s="21"/>
      <c r="H77" s="21"/>
      <c r="I77" s="21"/>
    </row>
    <row r="78" ht="12.75">
      <c r="J78" s="85"/>
    </row>
  </sheetData>
  <sheetProtection password="EB3E" sheet="1" selectLockedCells="1"/>
  <mergeCells count="38">
    <mergeCell ref="A60:B60"/>
    <mergeCell ref="H60:I60"/>
    <mergeCell ref="A61:B61"/>
    <mergeCell ref="H61:I61"/>
    <mergeCell ref="C61:G61"/>
    <mergeCell ref="J3:M3"/>
    <mergeCell ref="J6:M6"/>
    <mergeCell ref="J39:M40"/>
    <mergeCell ref="B43:D43"/>
    <mergeCell ref="B40:D40"/>
    <mergeCell ref="B36:D36"/>
    <mergeCell ref="C2:H2"/>
    <mergeCell ref="B5:H5"/>
    <mergeCell ref="H25:H26"/>
    <mergeCell ref="C8:D8"/>
    <mergeCell ref="C9:D9"/>
    <mergeCell ref="C30:D30"/>
    <mergeCell ref="C20:D20"/>
    <mergeCell ref="A58:B58"/>
    <mergeCell ref="B41:D41"/>
    <mergeCell ref="C21:D21"/>
    <mergeCell ref="C22:D22"/>
    <mergeCell ref="N39:N40"/>
    <mergeCell ref="J7:M10"/>
    <mergeCell ref="A57:B57"/>
    <mergeCell ref="H57:I57"/>
    <mergeCell ref="B11:H11"/>
    <mergeCell ref="C29:D29"/>
    <mergeCell ref="H58:I58"/>
    <mergeCell ref="B37:D37"/>
    <mergeCell ref="B38:D38"/>
    <mergeCell ref="B39:D39"/>
    <mergeCell ref="A59:B59"/>
    <mergeCell ref="H59:I59"/>
    <mergeCell ref="B44:D44"/>
    <mergeCell ref="C47:D47"/>
    <mergeCell ref="C59:G59"/>
    <mergeCell ref="C57:G58"/>
  </mergeCells>
  <printOptions/>
  <pageMargins left="0.4330708661417323" right="0.31496062992125984" top="0.5118110236220472" bottom="0.5511811023622047" header="0.5118110236220472" footer="0.5118110236220472"/>
  <pageSetup fitToHeight="1" fitToWidth="1" horizontalDpi="360" verticalDpi="36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E3" sqref="E3:E6"/>
    </sheetView>
  </sheetViews>
  <sheetFormatPr defaultColWidth="9.140625" defaultRowHeight="12.75"/>
  <cols>
    <col min="2" max="2" width="21.28125" style="0" customWidth="1"/>
    <col min="3" max="3" width="8.28125" style="0" customWidth="1"/>
    <col min="4" max="4" width="4.140625" style="0" customWidth="1"/>
    <col min="5" max="5" width="15.57421875" style="0" customWidth="1"/>
  </cols>
  <sheetData>
    <row r="3" spans="1:5" ht="12.75">
      <c r="A3" s="59"/>
      <c r="B3" s="59"/>
      <c r="C3" s="59"/>
      <c r="D3" s="59"/>
      <c r="E3" s="126" t="s">
        <v>53</v>
      </c>
    </row>
    <row r="4" spans="1:5" ht="12.75">
      <c r="A4" s="59"/>
      <c r="B4" s="60"/>
      <c r="C4" s="59"/>
      <c r="D4" s="59"/>
      <c r="E4" s="126"/>
    </row>
    <row r="5" spans="1:5" ht="12.75">
      <c r="A5" s="59"/>
      <c r="B5" s="60"/>
      <c r="C5" s="59"/>
      <c r="D5" s="59"/>
      <c r="E5" s="126"/>
    </row>
    <row r="6" spans="1:5" ht="12.75">
      <c r="A6" s="59"/>
      <c r="B6" s="61"/>
      <c r="C6" s="59"/>
      <c r="D6" s="59"/>
      <c r="E6" s="126"/>
    </row>
    <row r="7" spans="1:5" ht="12.75">
      <c r="A7" s="59"/>
      <c r="B7" s="62"/>
      <c r="C7" s="59"/>
      <c r="D7" s="59"/>
      <c r="E7" s="59"/>
    </row>
    <row r="8" spans="1:5" ht="12.75">
      <c r="A8" s="59"/>
      <c r="B8" s="59" t="s">
        <v>48</v>
      </c>
      <c r="C8" s="63">
        <f>IF(Foglio1!$C$29&gt;Foglio1!$C$12-1,IF(Foglio1!$E$12-Foglio1!$C$29&gt;0,Foglio1!$C$29-Foglio1!$C$12+1,Foglio1!$E$12),0)</f>
        <v>900</v>
      </c>
      <c r="D8" s="59"/>
      <c r="E8" s="64">
        <f>C8/365.265*Foglio1!$C$26</f>
        <v>147.83787113465567</v>
      </c>
    </row>
    <row r="9" spans="1:5" ht="12.75">
      <c r="A9" s="59"/>
      <c r="B9" s="59" t="s">
        <v>49</v>
      </c>
      <c r="C9" s="63">
        <f>IF(Foglio1!$C$29&gt;Foglio1!$C$13-1,IF(Foglio1!$E$13-Foglio1!$C$29&gt;0,Foglio1!$C$29-Foglio1!$C$13+1,Foglio1!$E$13-Foglio1!$C$13+1),0)</f>
        <v>900</v>
      </c>
      <c r="D9" s="59"/>
      <c r="E9" s="64">
        <f>C9/365.265*Foglio1!$C$26</f>
        <v>147.83787113465567</v>
      </c>
    </row>
    <row r="10" spans="1:5" ht="12.75">
      <c r="A10" s="59"/>
      <c r="B10" s="59" t="s">
        <v>50</v>
      </c>
      <c r="C10" s="63">
        <f>IF(Foglio1!$C$29&gt;Foglio1!$C$14-1,IF(Foglio1!$E$14-Foglio1!$C$29&gt;0,Foglio1!$C$29-Foglio1!$C$14+1,Foglio1!$E$14-Foglio1!$C$14+1),0)</f>
        <v>840</v>
      </c>
      <c r="D10" s="59"/>
      <c r="E10" s="64">
        <f>C10/365.265*Foglio1!$C$26</f>
        <v>137.98201305901196</v>
      </c>
    </row>
    <row r="11" spans="1:5" ht="12.75">
      <c r="A11" s="59"/>
      <c r="B11" s="59" t="s">
        <v>51</v>
      </c>
      <c r="C11" s="63">
        <f>IF(Foglio1!$C$29&gt;Foglio1!$C$15-1,IF(Foglio1!$E$15-Foglio1!$C$29&gt;0,Foglio1!$C$29-Foglio1!$C$15+1,Foglio1!$E$15-Foglio1!$C$15+1),0)</f>
        <v>900</v>
      </c>
      <c r="D11" s="59"/>
      <c r="E11" s="64">
        <f>C11/365.265*Foglio1!$C$26</f>
        <v>147.83787113465567</v>
      </c>
    </row>
    <row r="12" spans="1:5" ht="12.75">
      <c r="A12" s="59"/>
      <c r="B12" s="59" t="s">
        <v>52</v>
      </c>
      <c r="C12" s="63">
        <f>IF(Foglio1!$C$29&gt;Foglio1!$C$16-1,IF(Foglio1!$E$16-Foglio1!$C$29&gt;0,Foglio1!$C$29-Foglio1!$C$16+1,Foglio1!$E$16-Foglio1!$C$16+1),0)</f>
        <v>416.94000000000005</v>
      </c>
      <c r="D12" s="59"/>
      <c r="E12" s="64">
        <f>C12/365.265*Foglio1!$C$26</f>
        <v>68.48835776764815</v>
      </c>
    </row>
    <row r="13" spans="1:5" ht="12.75">
      <c r="A13" s="59"/>
      <c r="B13" s="59" t="s">
        <v>51</v>
      </c>
      <c r="C13" s="63">
        <f>IF(Foglio1!$C$29&gt;Foglio1!$C$17-1,IF(26352-Foglio1!$C$29&gt;0,Foglio1!$C$29-Foglio1!$C$17+1,26352-Foglio1!$C$17+1),0)</f>
        <v>0</v>
      </c>
      <c r="D13" s="59"/>
      <c r="E13" s="64">
        <f>C13/365.265*Foglio1!$C$26</f>
        <v>0</v>
      </c>
    </row>
    <row r="14" spans="1:5" ht="12.75">
      <c r="A14" s="59"/>
      <c r="B14" s="59"/>
      <c r="C14" s="59"/>
      <c r="D14" s="59"/>
      <c r="E14" s="59"/>
    </row>
    <row r="15" spans="1:5" ht="12.75">
      <c r="A15" s="59"/>
      <c r="B15" s="59"/>
      <c r="C15" s="59"/>
      <c r="D15" s="59"/>
      <c r="E15" s="59"/>
    </row>
  </sheetData>
  <sheetProtection password="EB3E" sheet="1" objects="1" scenarios="1" selectLockedCells="1" selectUnlockedCells="1"/>
  <mergeCells count="1">
    <mergeCell ref="E3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nicola.gori</cp:lastModifiedBy>
  <cp:lastPrinted>2007-10-11T08:30:34Z</cp:lastPrinted>
  <dcterms:created xsi:type="dcterms:W3CDTF">2007-09-24T14:16:01Z</dcterms:created>
  <dcterms:modified xsi:type="dcterms:W3CDTF">2008-04-18T14:49:12Z</dcterms:modified>
  <cp:category/>
  <cp:version/>
  <cp:contentType/>
  <cp:contentStatus/>
</cp:coreProperties>
</file>